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klahomacountybocc-my.sharepoint.com/personal/enstatru_oklahomacounty_org/Documents/Migrated Z-Drive/Documents/ARPA Projects/"/>
    </mc:Choice>
  </mc:AlternateContent>
  <xr:revisionPtr revIDLastSave="169" documentId="13_ncr:1_{2DDF6CDF-56C7-449A-8541-3F6822D363D5}" xr6:coauthVersionLast="47" xr6:coauthVersionMax="47" xr10:uidLastSave="{2B63F0D6-652C-4590-8197-B5BA793CB11E}"/>
  <bookViews>
    <workbookView xWindow="-120" yWindow="-120" windowWidth="29040" windowHeight="15720" xr2:uid="{E13B9636-EFA4-4814-96A2-F9ACA67725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I39" i="1"/>
  <c r="I35" i="1"/>
  <c r="I23" i="1"/>
  <c r="J20" i="1"/>
  <c r="J8" i="1"/>
  <c r="J6" i="1"/>
  <c r="J5" i="1"/>
  <c r="J10" i="1"/>
  <c r="J21" i="1"/>
  <c r="J19" i="1"/>
  <c r="J28" i="1"/>
  <c r="F35" i="1"/>
  <c r="J13" i="1"/>
  <c r="J12" i="1"/>
  <c r="J33" i="1"/>
  <c r="H35" i="1"/>
  <c r="J29" i="1" l="1"/>
  <c r="J30" i="1"/>
  <c r="J31" i="1"/>
  <c r="J7" i="1"/>
  <c r="J14" i="1"/>
  <c r="J15" i="1"/>
  <c r="J16" i="1"/>
  <c r="J17" i="1"/>
  <c r="H23" i="1"/>
  <c r="G35" i="1"/>
  <c r="E35" i="1"/>
  <c r="G23" i="1"/>
  <c r="F10" i="1"/>
  <c r="F9" i="1"/>
  <c r="J9" i="1" s="1"/>
  <c r="E5" i="1" l="1"/>
  <c r="F13" i="1"/>
  <c r="J32" i="1" l="1"/>
  <c r="J35" i="1" s="1"/>
  <c r="J4" i="1"/>
  <c r="F5" i="1"/>
  <c r="E23" i="1"/>
  <c r="H39" i="1"/>
  <c r="G39" i="1"/>
  <c r="J23" i="1" l="1"/>
  <c r="J39" i="1" s="1"/>
  <c r="F23" i="1"/>
  <c r="F39" i="1" s="1"/>
</calcChain>
</file>

<file path=xl/sharedStrings.xml><?xml version="1.0" encoding="utf-8"?>
<sst xmlns="http://schemas.openxmlformats.org/spreadsheetml/2006/main" count="75" uniqueCount="67">
  <si>
    <t>Clerks Books project 1st Floor</t>
  </si>
  <si>
    <t>Annex 3rd Floor Purchasing</t>
  </si>
  <si>
    <t>Juvenile Justice Lobby</t>
  </si>
  <si>
    <t>Juvenile Justice Roof</t>
  </si>
  <si>
    <t>Juvenile Justice Elevator</t>
  </si>
  <si>
    <t>Annex Security/Front Entrance</t>
  </si>
  <si>
    <t>Sub-Total</t>
  </si>
  <si>
    <t>Court Clerk Jury Pavillion</t>
  </si>
  <si>
    <t>Drainage Culvert Inventory</t>
  </si>
  <si>
    <t>Camera Security System (County)</t>
  </si>
  <si>
    <t>Camera Security System (PBA)</t>
  </si>
  <si>
    <t>ICB Elevator</t>
  </si>
  <si>
    <t>Metro 1 Elevator</t>
  </si>
  <si>
    <t>Metro 2 Elevator</t>
  </si>
  <si>
    <t>Annex Elevators</t>
  </si>
  <si>
    <t>Courthouse Elevator (Jail)</t>
  </si>
  <si>
    <t>Sub Recipiant Projects PBA</t>
  </si>
  <si>
    <t>Behavioral Health Services Facility</t>
  </si>
  <si>
    <t>Project #</t>
  </si>
  <si>
    <t>OCSO Midwest City Substation HVAC</t>
  </si>
  <si>
    <t>Approval Date</t>
  </si>
  <si>
    <t>10/20/2022 &amp; 11/17/2022</t>
  </si>
  <si>
    <t>DESIGN FEE</t>
  </si>
  <si>
    <t>TOTAL OWNER'S REP</t>
  </si>
  <si>
    <t>TOTAL DESIGN</t>
  </si>
  <si>
    <t>OWNER'S REP FEE</t>
  </si>
  <si>
    <t>Project Description</t>
  </si>
  <si>
    <t>Original Fee</t>
  </si>
  <si>
    <t>ARPA Cost Center</t>
  </si>
  <si>
    <t>M&amp;O - 54455</t>
  </si>
  <si>
    <t>M&amp;O- 54455</t>
  </si>
  <si>
    <t>CAPITAL-55370</t>
  </si>
  <si>
    <t>ARPA Projects County</t>
  </si>
  <si>
    <t>Krowse - Emergency Op Center</t>
  </si>
  <si>
    <t>TOTAL CONSTRUCTION</t>
  </si>
  <si>
    <t>TOTAL CONSTRUCTION BUDGET</t>
  </si>
  <si>
    <t>Increased Fee</t>
  </si>
  <si>
    <t>CONSTRUCTION $</t>
  </si>
  <si>
    <t>Construction Start</t>
  </si>
  <si>
    <t>Construction Complete</t>
  </si>
  <si>
    <t>not started</t>
  </si>
  <si>
    <t>Status</t>
  </si>
  <si>
    <t>Existing Jail HVAC</t>
  </si>
  <si>
    <t>Existing Jail Roof Replacement</t>
  </si>
  <si>
    <t>Existing Jail Loading Dock</t>
  </si>
  <si>
    <t>Existing Jail Metal Roof Repair</t>
  </si>
  <si>
    <t xml:space="preserve"> 5th Floor Re-model</t>
  </si>
  <si>
    <t>DA transition to ICB</t>
  </si>
  <si>
    <t>construction complete</t>
  </si>
  <si>
    <t>M&amp;O</t>
  </si>
  <si>
    <t>Other</t>
  </si>
  <si>
    <t xml:space="preserve"> Construction  complete</t>
  </si>
  <si>
    <t>Installation underway</t>
  </si>
  <si>
    <t>Closed out</t>
  </si>
  <si>
    <t>Construction Documents</t>
  </si>
  <si>
    <t>Demo Complete</t>
  </si>
  <si>
    <t>Awarded</t>
  </si>
  <si>
    <t xml:space="preserve"> Construction Complete</t>
  </si>
  <si>
    <t>Construction complete</t>
  </si>
  <si>
    <t>Cancelled</t>
  </si>
  <si>
    <t>Construction nearing completion</t>
  </si>
  <si>
    <t>Contracted Cooley</t>
  </si>
  <si>
    <t>Work Contracted KONE</t>
  </si>
  <si>
    <t>Contracted United Mech</t>
  </si>
  <si>
    <t>Contracted KONE</t>
  </si>
  <si>
    <t>work underway 90% complete</t>
  </si>
  <si>
    <t>Work underway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</si>
</sst>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44" fontId="0" fillId="0" borderId="1" xfId="1" applyFont="1" applyBorder="1"/>
    <xf numFmtId="0" fontId="0" fillId="0" borderId="1" xfId="0" applyBorder="1"/>
    <xf numFmtId="44" fontId="0" fillId="0" borderId="1" xfId="1" applyFon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/>
    <xf numFmtId="14" fontId="0" fillId="0" borderId="1" xfId="0" applyNumberFormat="1" applyBorder="1" applyAlignment="1">
      <alignment horizontal="right" vertical="center" wrapText="1"/>
    </xf>
    <xf numFmtId="14" fontId="0" fillId="0" borderId="1" xfId="0" applyNumberFormat="1" applyBorder="1"/>
    <xf numFmtId="44" fontId="0" fillId="0" borderId="1" xfId="1" applyFont="1" applyBorder="1" applyAlignment="1">
      <alignment horizontal="center"/>
    </xf>
    <xf numFmtId="44" fontId="0" fillId="0" borderId="1" xfId="1" applyFont="1" applyBorder="1" applyAlignment="1">
      <alignment horizontal="center" vertical="center"/>
    </xf>
    <xf numFmtId="44" fontId="0" fillId="0" borderId="0" xfId="1" applyFont="1"/>
    <xf numFmtId="44" fontId="3" fillId="0" borderId="1" xfId="1" applyFont="1" applyBorder="1"/>
    <xf numFmtId="0" fontId="0" fillId="0" borderId="1" xfId="0" applyBorder="1" applyAlignment="1">
      <alignment horizontal="center"/>
    </xf>
    <xf numFmtId="44" fontId="2" fillId="2" borderId="1" xfId="1" applyFont="1" applyFill="1" applyBorder="1"/>
    <xf numFmtId="44" fontId="1" fillId="0" borderId="1" xfId="1" applyFont="1" applyFill="1" applyBorder="1"/>
    <xf numFmtId="44" fontId="0" fillId="0" borderId="1" xfId="1" applyFont="1" applyFill="1" applyBorder="1"/>
    <xf numFmtId="1" fontId="4" fillId="0" borderId="0" xfId="0" applyNumberFormat="1" applyFont="1" applyAlignment="1">
      <alignment horizontal="center"/>
    </xf>
    <xf numFmtId="1" fontId="4" fillId="0" borderId="1" xfId="1" applyNumberFormat="1" applyFont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44" fontId="0" fillId="0" borderId="1" xfId="1" applyFont="1" applyFill="1" applyBorder="1" applyAlignment="1">
      <alignment horizontal="left" vertical="center"/>
    </xf>
    <xf numFmtId="0" fontId="0" fillId="5" borderId="1" xfId="0" applyFill="1" applyBorder="1"/>
    <xf numFmtId="44" fontId="2" fillId="2" borderId="1" xfId="0" applyNumberFormat="1" applyFont="1" applyFill="1" applyBorder="1"/>
    <xf numFmtId="44" fontId="2" fillId="4" borderId="1" xfId="0" applyNumberFormat="1" applyFont="1" applyFill="1" applyBorder="1"/>
    <xf numFmtId="44" fontId="2" fillId="4" borderId="1" xfId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44" fontId="0" fillId="0" borderId="1" xfId="0" applyNumberFormat="1" applyBorder="1"/>
    <xf numFmtId="44" fontId="0" fillId="0" borderId="2" xfId="1" applyFont="1" applyBorder="1" applyAlignment="1">
      <alignment horizontal="left" vertical="center"/>
    </xf>
    <xf numFmtId="44" fontId="2" fillId="3" borderId="2" xfId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44" fontId="2" fillId="3" borderId="2" xfId="0" applyNumberFormat="1" applyFont="1" applyFill="1" applyBorder="1"/>
    <xf numFmtId="44" fontId="2" fillId="6" borderId="1" xfId="1" applyFont="1" applyFill="1" applyBorder="1" applyAlignment="1">
      <alignment horizontal="left" vertical="center"/>
    </xf>
    <xf numFmtId="44" fontId="2" fillId="6" borderId="2" xfId="1" applyFont="1" applyFill="1" applyBorder="1" applyAlignment="1">
      <alignment horizontal="left" vertical="center"/>
    </xf>
    <xf numFmtId="44" fontId="2" fillId="6" borderId="2" xfId="0" applyNumberFormat="1" applyFont="1" applyFill="1" applyBorder="1"/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44" fontId="0" fillId="0" borderId="2" xfId="1" applyFont="1" applyFill="1" applyBorder="1" applyAlignment="1">
      <alignment horizontal="left" vertical="center"/>
    </xf>
    <xf numFmtId="1" fontId="4" fillId="5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16C3-3FDD-429C-8677-2E685B6FA78A}">
  <sheetPr codeName="Sheet1">
    <pageSetUpPr fitToPage="1"/>
  </sheetPr>
  <dimension ref="A1:M39"/>
  <sheetViews>
    <sheetView tabSelected="1" topLeftCell="B3" workbookViewId="0">
      <selection activeCell="M33" sqref="M33"/>
    </sheetView>
  </sheetViews>
  <sheetFormatPr defaultRowHeight="15" x14ac:dyDescent="0.25"/>
  <cols>
    <col min="1" max="1" width="16.5703125" hidden="1" customWidth="1"/>
    <col min="2" max="2" width="9.7109375" bestFit="1" customWidth="1"/>
    <col min="3" max="3" width="37.7109375" customWidth="1"/>
    <col min="4" max="4" width="14.85546875" style="16" customWidth="1"/>
    <col min="5" max="5" width="17.140625" hidden="1" customWidth="1"/>
    <col min="6" max="6" width="17.42578125" bestFit="1" customWidth="1"/>
    <col min="7" max="7" width="18.42578125" bestFit="1" customWidth="1"/>
    <col min="8" max="8" width="14.140625" bestFit="1" customWidth="1"/>
    <col min="9" max="9" width="14.140625" customWidth="1"/>
    <col min="10" max="10" width="20.42578125" bestFit="1" customWidth="1"/>
    <col min="11" max="12" width="20.7109375" customWidth="1"/>
    <col min="13" max="13" width="30.7109375" customWidth="1"/>
  </cols>
  <sheetData>
    <row r="1" spans="1:13" x14ac:dyDescent="0.25">
      <c r="C1" s="26" t="s">
        <v>32</v>
      </c>
    </row>
    <row r="2" spans="1:13" x14ac:dyDescent="0.25">
      <c r="G2" s="27" t="s">
        <v>29</v>
      </c>
      <c r="H2" s="27" t="s">
        <v>30</v>
      </c>
      <c r="I2" s="27" t="s">
        <v>49</v>
      </c>
      <c r="J2" s="27" t="s">
        <v>31</v>
      </c>
      <c r="K2" s="43" t="s">
        <v>38</v>
      </c>
      <c r="L2" s="43" t="s">
        <v>39</v>
      </c>
      <c r="M2" s="43" t="s">
        <v>41</v>
      </c>
    </row>
    <row r="3" spans="1:13" ht="30" x14ac:dyDescent="0.25">
      <c r="A3" s="37" t="s">
        <v>20</v>
      </c>
      <c r="B3" s="38" t="s">
        <v>18</v>
      </c>
      <c r="C3" s="37" t="s">
        <v>26</v>
      </c>
      <c r="D3" s="39" t="s">
        <v>28</v>
      </c>
      <c r="E3" s="39" t="s">
        <v>27</v>
      </c>
      <c r="F3" s="40" t="s">
        <v>36</v>
      </c>
      <c r="G3" s="40" t="s">
        <v>25</v>
      </c>
      <c r="H3" s="40" t="s">
        <v>22</v>
      </c>
      <c r="I3" s="40" t="s">
        <v>50</v>
      </c>
      <c r="J3" s="39" t="s">
        <v>37</v>
      </c>
      <c r="K3" s="44"/>
      <c r="M3" s="45"/>
    </row>
    <row r="4" spans="1:13" x14ac:dyDescent="0.25">
      <c r="A4" s="7">
        <v>44788</v>
      </c>
      <c r="B4" s="2">
        <v>10009</v>
      </c>
      <c r="C4" s="2" t="s">
        <v>4</v>
      </c>
      <c r="D4" s="17">
        <v>373</v>
      </c>
      <c r="E4" s="15">
        <v>538898</v>
      </c>
      <c r="F4" s="11">
        <f>SUM(E4*1.2)+1100000</f>
        <v>1746677.6</v>
      </c>
      <c r="G4" s="9">
        <v>51920</v>
      </c>
      <c r="H4" s="20">
        <v>60000</v>
      </c>
      <c r="I4" s="20"/>
      <c r="J4" s="28">
        <f>F4-G4-H4</f>
        <v>1634757.6</v>
      </c>
      <c r="K4" s="44">
        <v>45505</v>
      </c>
      <c r="L4" s="44">
        <v>46021</v>
      </c>
      <c r="M4" s="45" t="s">
        <v>62</v>
      </c>
    </row>
    <row r="5" spans="1:13" x14ac:dyDescent="0.25">
      <c r="A5" s="7">
        <v>44788</v>
      </c>
      <c r="B5" s="2">
        <v>10031</v>
      </c>
      <c r="C5" s="2" t="s">
        <v>2</v>
      </c>
      <c r="D5" s="17">
        <v>373</v>
      </c>
      <c r="E5" s="1">
        <f>815000+140000</f>
        <v>955000</v>
      </c>
      <c r="F5" s="11">
        <f>SUM(E5*1.2)</f>
        <v>1146000</v>
      </c>
      <c r="G5" s="9">
        <v>118660</v>
      </c>
      <c r="H5" s="20">
        <v>0</v>
      </c>
      <c r="I5" s="20">
        <v>645500</v>
      </c>
      <c r="J5" s="28">
        <f>F5-G5-H5-I5</f>
        <v>381840</v>
      </c>
      <c r="K5" s="44">
        <v>45200</v>
      </c>
      <c r="L5" s="44">
        <v>45444</v>
      </c>
      <c r="M5" s="45" t="s">
        <v>48</v>
      </c>
    </row>
    <row r="6" spans="1:13" x14ac:dyDescent="0.25">
      <c r="A6" s="7">
        <v>44900</v>
      </c>
      <c r="B6" s="2">
        <v>10033</v>
      </c>
      <c r="C6" s="2" t="s">
        <v>46</v>
      </c>
      <c r="D6" s="17">
        <v>373</v>
      </c>
      <c r="E6" s="1">
        <v>9860000</v>
      </c>
      <c r="F6" s="1">
        <v>6360000</v>
      </c>
      <c r="G6" s="9">
        <v>280700</v>
      </c>
      <c r="H6" s="3">
        <v>220000</v>
      </c>
      <c r="I6" s="3">
        <v>1460213</v>
      </c>
      <c r="J6" s="28">
        <f>F6-G6-H6-I6</f>
        <v>4399087</v>
      </c>
      <c r="K6" s="44">
        <v>45355</v>
      </c>
      <c r="L6" s="44">
        <v>46325</v>
      </c>
      <c r="M6" s="45" t="s">
        <v>56</v>
      </c>
    </row>
    <row r="7" spans="1:13" x14ac:dyDescent="0.25">
      <c r="A7" s="7">
        <v>44900</v>
      </c>
      <c r="B7" s="2">
        <v>10035</v>
      </c>
      <c r="C7" s="2" t="s">
        <v>7</v>
      </c>
      <c r="D7" s="17">
        <v>373</v>
      </c>
      <c r="E7" s="1">
        <v>250000</v>
      </c>
      <c r="F7" s="1">
        <v>250000</v>
      </c>
      <c r="G7" s="9">
        <v>26160</v>
      </c>
      <c r="H7" s="3">
        <v>0</v>
      </c>
      <c r="I7" s="3"/>
      <c r="J7" s="28">
        <f t="shared" ref="J7:J17" si="0">F7-G7-H7</f>
        <v>223840</v>
      </c>
      <c r="K7" s="44"/>
      <c r="L7" s="44"/>
      <c r="M7" s="45" t="s">
        <v>59</v>
      </c>
    </row>
    <row r="8" spans="1:13" x14ac:dyDescent="0.25">
      <c r="A8" s="7">
        <v>44733</v>
      </c>
      <c r="B8" s="2">
        <v>10046</v>
      </c>
      <c r="C8" s="2" t="s">
        <v>19</v>
      </c>
      <c r="D8" s="17">
        <v>372</v>
      </c>
      <c r="E8" s="1">
        <v>525000</v>
      </c>
      <c r="F8" s="1">
        <v>546340</v>
      </c>
      <c r="G8" s="9">
        <v>21340</v>
      </c>
      <c r="H8" s="3">
        <v>0</v>
      </c>
      <c r="I8" s="3">
        <v>477600</v>
      </c>
      <c r="J8" s="28">
        <f>F8-G8-H8-I8</f>
        <v>47400</v>
      </c>
      <c r="K8" s="44">
        <v>45292</v>
      </c>
      <c r="L8" s="44">
        <v>45444</v>
      </c>
      <c r="M8" s="45" t="s">
        <v>57</v>
      </c>
    </row>
    <row r="9" spans="1:13" ht="30" x14ac:dyDescent="0.25">
      <c r="A9" s="6" t="s">
        <v>21</v>
      </c>
      <c r="B9" s="21">
        <v>10067</v>
      </c>
      <c r="C9" s="2" t="s">
        <v>0</v>
      </c>
      <c r="D9" s="17">
        <v>373</v>
      </c>
      <c r="E9" s="15">
        <v>125000</v>
      </c>
      <c r="F9" s="11">
        <f>E9*1.2</f>
        <v>150000</v>
      </c>
      <c r="G9" s="8">
        <v>15230</v>
      </c>
      <c r="H9" s="3">
        <v>0</v>
      </c>
      <c r="I9" s="3"/>
      <c r="J9" s="28">
        <f t="shared" si="0"/>
        <v>134770</v>
      </c>
      <c r="K9" s="44">
        <v>45243</v>
      </c>
      <c r="L9" s="44">
        <v>45597</v>
      </c>
      <c r="M9" s="45" t="s">
        <v>55</v>
      </c>
    </row>
    <row r="10" spans="1:13" ht="30" x14ac:dyDescent="0.25">
      <c r="A10" s="6" t="s">
        <v>21</v>
      </c>
      <c r="B10" s="21">
        <v>10067</v>
      </c>
      <c r="C10" s="2" t="s">
        <v>1</v>
      </c>
      <c r="D10" s="17">
        <v>373</v>
      </c>
      <c r="E10" s="15">
        <v>175000</v>
      </c>
      <c r="F10" s="11">
        <f>E10*1.2</f>
        <v>210000</v>
      </c>
      <c r="G10" s="9">
        <v>18930</v>
      </c>
      <c r="H10" s="3">
        <v>0</v>
      </c>
      <c r="I10" s="3">
        <v>168959.4</v>
      </c>
      <c r="J10" s="28">
        <f>F10-G10-H10-I10</f>
        <v>22110.600000000006</v>
      </c>
      <c r="K10" s="44">
        <v>44805</v>
      </c>
      <c r="L10" s="44">
        <v>45199</v>
      </c>
      <c r="M10" s="45" t="s">
        <v>53</v>
      </c>
    </row>
    <row r="11" spans="1:13" x14ac:dyDescent="0.25">
      <c r="A11" s="7">
        <v>44788</v>
      </c>
      <c r="B11" s="21">
        <v>10067</v>
      </c>
      <c r="C11" s="2" t="s">
        <v>5</v>
      </c>
      <c r="D11" s="17">
        <v>373</v>
      </c>
      <c r="E11" s="15">
        <v>1000000</v>
      </c>
      <c r="F11" s="11">
        <v>1878945.4</v>
      </c>
      <c r="G11" s="9">
        <v>115070</v>
      </c>
      <c r="H11" s="3">
        <v>0</v>
      </c>
      <c r="I11" s="3"/>
      <c r="J11" s="28">
        <v>1763875.4</v>
      </c>
      <c r="K11" s="44">
        <v>45444</v>
      </c>
      <c r="L11" s="44">
        <v>45838</v>
      </c>
      <c r="M11" s="45" t="s">
        <v>61</v>
      </c>
    </row>
    <row r="12" spans="1:13" x14ac:dyDescent="0.25">
      <c r="A12" s="7">
        <v>44900</v>
      </c>
      <c r="B12" s="2">
        <v>10068</v>
      </c>
      <c r="C12" s="2" t="s">
        <v>8</v>
      </c>
      <c r="D12" s="17">
        <v>372</v>
      </c>
      <c r="E12" s="15">
        <v>1500000</v>
      </c>
      <c r="F12" s="1">
        <v>1500000</v>
      </c>
      <c r="G12" s="9">
        <v>19250</v>
      </c>
      <c r="H12" s="3">
        <v>0</v>
      </c>
      <c r="I12" s="3">
        <v>1480750</v>
      </c>
      <c r="J12" s="28">
        <f>F12-G12-H12-I12</f>
        <v>0</v>
      </c>
      <c r="K12" s="44">
        <v>45047</v>
      </c>
      <c r="L12" s="44">
        <v>45656</v>
      </c>
      <c r="M12" s="45" t="s">
        <v>65</v>
      </c>
    </row>
    <row r="13" spans="1:13" x14ac:dyDescent="0.25">
      <c r="A13" s="7">
        <v>44788</v>
      </c>
      <c r="B13" s="2">
        <v>10095</v>
      </c>
      <c r="C13" s="2" t="s">
        <v>3</v>
      </c>
      <c r="D13" s="17">
        <v>373</v>
      </c>
      <c r="E13" s="1">
        <v>914683</v>
      </c>
      <c r="F13" s="11">
        <f>SUM(E13*1.2)</f>
        <v>1097619.5999999999</v>
      </c>
      <c r="G13" s="9">
        <v>46040</v>
      </c>
      <c r="H13" s="3">
        <v>0</v>
      </c>
      <c r="I13" s="3">
        <v>856369.04</v>
      </c>
      <c r="J13" s="28">
        <f>F13-G13-H13-I13</f>
        <v>195210.55999999982</v>
      </c>
      <c r="K13" s="44">
        <v>45139</v>
      </c>
      <c r="L13" s="44">
        <v>45474</v>
      </c>
      <c r="M13" s="45" t="s">
        <v>51</v>
      </c>
    </row>
    <row r="14" spans="1:13" x14ac:dyDescent="0.25">
      <c r="A14" s="7">
        <v>44900</v>
      </c>
      <c r="B14" s="2">
        <v>10117</v>
      </c>
      <c r="C14" s="2" t="s">
        <v>9</v>
      </c>
      <c r="D14" s="17">
        <v>372</v>
      </c>
      <c r="E14" s="1">
        <v>583951.24</v>
      </c>
      <c r="F14" s="1">
        <v>640691.24</v>
      </c>
      <c r="G14" s="9">
        <v>12240</v>
      </c>
      <c r="H14" s="3">
        <v>0</v>
      </c>
      <c r="I14" s="3"/>
      <c r="J14" s="28">
        <f t="shared" si="0"/>
        <v>628451.24</v>
      </c>
      <c r="K14" s="44">
        <v>45000</v>
      </c>
      <c r="L14" s="44">
        <v>45199</v>
      </c>
      <c r="M14" s="45" t="s">
        <v>53</v>
      </c>
    </row>
    <row r="15" spans="1:13" x14ac:dyDescent="0.25">
      <c r="A15" s="7">
        <v>44900</v>
      </c>
      <c r="B15" s="2">
        <v>10119</v>
      </c>
      <c r="C15" s="2" t="s">
        <v>15</v>
      </c>
      <c r="D15" s="17">
        <v>373</v>
      </c>
      <c r="E15" s="1">
        <v>1560000</v>
      </c>
      <c r="F15" s="1">
        <v>1560000</v>
      </c>
      <c r="G15" s="9">
        <v>89710</v>
      </c>
      <c r="H15" s="3">
        <v>135000</v>
      </c>
      <c r="I15" s="3"/>
      <c r="J15" s="28">
        <f t="shared" si="0"/>
        <v>1335290</v>
      </c>
      <c r="K15" s="44">
        <v>45597</v>
      </c>
      <c r="L15" s="44">
        <v>46021</v>
      </c>
      <c r="M15" s="45" t="s">
        <v>62</v>
      </c>
    </row>
    <row r="16" spans="1:13" x14ac:dyDescent="0.25">
      <c r="A16" s="7">
        <v>44900</v>
      </c>
      <c r="B16" s="2">
        <v>10120</v>
      </c>
      <c r="C16" s="2" t="s">
        <v>14</v>
      </c>
      <c r="D16" s="17">
        <v>373</v>
      </c>
      <c r="E16" s="1">
        <v>6420000</v>
      </c>
      <c r="F16" s="1">
        <v>6420000</v>
      </c>
      <c r="G16" s="9">
        <v>141680</v>
      </c>
      <c r="H16" s="3">
        <v>435000</v>
      </c>
      <c r="I16" s="3"/>
      <c r="J16" s="28">
        <f t="shared" si="0"/>
        <v>5843320</v>
      </c>
      <c r="K16" s="44">
        <v>45658</v>
      </c>
      <c r="L16" s="44">
        <v>46325</v>
      </c>
      <c r="M16" s="45" t="s">
        <v>62</v>
      </c>
    </row>
    <row r="17" spans="1:13" x14ac:dyDescent="0.25">
      <c r="A17" s="7">
        <v>44929</v>
      </c>
      <c r="B17" s="2">
        <v>10130</v>
      </c>
      <c r="C17" s="2" t="s">
        <v>17</v>
      </c>
      <c r="D17" s="42">
        <v>373</v>
      </c>
      <c r="E17" s="1">
        <v>40000000</v>
      </c>
      <c r="F17" s="1">
        <v>40000000</v>
      </c>
      <c r="G17" s="9">
        <v>1039620</v>
      </c>
      <c r="H17" s="3"/>
      <c r="I17" s="3"/>
      <c r="J17" s="28">
        <f t="shared" si="0"/>
        <v>38960380</v>
      </c>
      <c r="K17" s="44">
        <v>45658</v>
      </c>
      <c r="L17" s="44">
        <v>46386</v>
      </c>
      <c r="M17" s="45" t="s">
        <v>40</v>
      </c>
    </row>
    <row r="18" spans="1:13" x14ac:dyDescent="0.25">
      <c r="A18" s="7"/>
      <c r="B18" s="2">
        <v>10073</v>
      </c>
      <c r="C18" s="2" t="s">
        <v>42</v>
      </c>
      <c r="D18" s="42"/>
      <c r="E18" s="1"/>
      <c r="F18" s="1">
        <v>136500</v>
      </c>
      <c r="G18" s="9">
        <v>136500</v>
      </c>
      <c r="H18" s="3"/>
      <c r="I18" s="3"/>
      <c r="J18" s="28">
        <v>5500000</v>
      </c>
      <c r="K18" s="44">
        <v>45505</v>
      </c>
      <c r="L18" s="44">
        <v>45870</v>
      </c>
      <c r="M18" s="45" t="s">
        <v>63</v>
      </c>
    </row>
    <row r="19" spans="1:13" x14ac:dyDescent="0.25">
      <c r="A19" s="7">
        <v>45005</v>
      </c>
      <c r="B19" s="2">
        <v>10074</v>
      </c>
      <c r="C19" s="2" t="s">
        <v>43</v>
      </c>
      <c r="D19" s="42"/>
      <c r="E19" s="1"/>
      <c r="F19" s="1">
        <v>480000</v>
      </c>
      <c r="G19" s="9">
        <v>16800</v>
      </c>
      <c r="H19" s="3"/>
      <c r="I19" s="3">
        <v>219160.27</v>
      </c>
      <c r="J19" s="28">
        <f>F19-G19-H19-I19</f>
        <v>244039.73</v>
      </c>
      <c r="K19" s="44">
        <v>45352</v>
      </c>
      <c r="L19" s="44">
        <v>45505</v>
      </c>
      <c r="M19" s="45" t="s">
        <v>58</v>
      </c>
    </row>
    <row r="20" spans="1:13" x14ac:dyDescent="0.25">
      <c r="A20" s="7"/>
      <c r="B20" s="2">
        <v>10077</v>
      </c>
      <c r="C20" s="2" t="s">
        <v>44</v>
      </c>
      <c r="D20" s="42"/>
      <c r="E20" s="1"/>
      <c r="F20" s="1">
        <v>164400</v>
      </c>
      <c r="G20" s="9">
        <v>9980</v>
      </c>
      <c r="H20" s="3"/>
      <c r="I20" s="3">
        <v>149000</v>
      </c>
      <c r="J20" s="28">
        <f>F20-G20-H20-I20</f>
        <v>5420</v>
      </c>
      <c r="K20" s="44">
        <v>45383</v>
      </c>
      <c r="L20" s="44">
        <v>45597</v>
      </c>
      <c r="M20" s="45" t="s">
        <v>60</v>
      </c>
    </row>
    <row r="21" spans="1:13" x14ac:dyDescent="0.25">
      <c r="A21" s="7">
        <v>45005</v>
      </c>
      <c r="B21" s="2">
        <v>10078</v>
      </c>
      <c r="C21" s="2" t="s">
        <v>45</v>
      </c>
      <c r="D21" s="42"/>
      <c r="E21" s="1"/>
      <c r="F21" s="1">
        <v>30000</v>
      </c>
      <c r="G21" s="9">
        <v>1000</v>
      </c>
      <c r="H21" s="3"/>
      <c r="I21" s="3">
        <v>11108.45</v>
      </c>
      <c r="J21" s="28">
        <f>F21-G21-H21-I21</f>
        <v>17891.55</v>
      </c>
      <c r="K21" s="44">
        <v>45352</v>
      </c>
      <c r="L21" s="44">
        <v>45505</v>
      </c>
      <c r="M21" s="45" t="s">
        <v>58</v>
      </c>
    </row>
    <row r="22" spans="1:13" x14ac:dyDescent="0.25">
      <c r="A22" s="2"/>
      <c r="B22" s="2"/>
      <c r="C22" s="2"/>
      <c r="D22" s="17"/>
      <c r="E22" s="1"/>
      <c r="F22" s="1"/>
      <c r="G22" s="9"/>
      <c r="H22" s="3"/>
      <c r="I22" s="3"/>
      <c r="J22" s="2"/>
      <c r="M22" s="45"/>
    </row>
    <row r="23" spans="1:13" x14ac:dyDescent="0.25">
      <c r="A23" s="2"/>
      <c r="B23" s="2"/>
      <c r="C23" s="5" t="s">
        <v>6</v>
      </c>
      <c r="D23" s="18"/>
      <c r="E23" s="14">
        <f t="shared" ref="E23:J23" si="1">SUM(E4:E22)</f>
        <v>64407532.240000002</v>
      </c>
      <c r="F23" s="13">
        <f t="shared" si="1"/>
        <v>64317173.840000004</v>
      </c>
      <c r="G23" s="24">
        <f t="shared" si="1"/>
        <v>2160830</v>
      </c>
      <c r="H23" s="25">
        <f t="shared" si="1"/>
        <v>850000</v>
      </c>
      <c r="I23" s="25">
        <f t="shared" si="1"/>
        <v>5468660.1600000001</v>
      </c>
      <c r="J23" s="33">
        <f t="shared" si="1"/>
        <v>61337683.679999992</v>
      </c>
      <c r="M23" s="45"/>
    </row>
    <row r="24" spans="1:13" x14ac:dyDescent="0.25">
      <c r="A24" s="2"/>
      <c r="B24" s="2"/>
      <c r="C24" s="2"/>
      <c r="D24" s="19"/>
      <c r="E24" s="1"/>
      <c r="F24" s="1"/>
      <c r="G24" s="9"/>
      <c r="H24" s="3"/>
      <c r="I24" s="3"/>
      <c r="J24" s="2"/>
      <c r="M24" s="45"/>
    </row>
    <row r="25" spans="1:13" x14ac:dyDescent="0.25">
      <c r="G25" s="10"/>
      <c r="M25" s="45"/>
    </row>
    <row r="26" spans="1:13" x14ac:dyDescent="0.25">
      <c r="C26" s="26" t="s">
        <v>16</v>
      </c>
      <c r="G26" s="10"/>
      <c r="M26" s="45"/>
    </row>
    <row r="27" spans="1:13" x14ac:dyDescent="0.25">
      <c r="G27" s="10"/>
      <c r="M27" s="45"/>
    </row>
    <row r="28" spans="1:13" x14ac:dyDescent="0.25">
      <c r="A28" s="7">
        <v>44900</v>
      </c>
      <c r="B28" s="2">
        <v>10117</v>
      </c>
      <c r="C28" s="2" t="s">
        <v>10</v>
      </c>
      <c r="D28" s="19">
        <v>365</v>
      </c>
      <c r="E28" s="1">
        <v>492258.01</v>
      </c>
      <c r="F28" s="1">
        <v>500678.01</v>
      </c>
      <c r="G28" s="9">
        <v>8420</v>
      </c>
      <c r="H28" s="29">
        <v>0</v>
      </c>
      <c r="I28" s="29">
        <v>492258.01</v>
      </c>
      <c r="J28" s="28">
        <f>F28-G28-H28-I28</f>
        <v>0</v>
      </c>
      <c r="K28" s="44">
        <v>45170</v>
      </c>
      <c r="L28" s="44">
        <v>45566</v>
      </c>
      <c r="M28" s="45" t="s">
        <v>52</v>
      </c>
    </row>
    <row r="29" spans="1:13" x14ac:dyDescent="0.25">
      <c r="A29" s="7">
        <v>44900</v>
      </c>
      <c r="B29" s="2">
        <v>10121</v>
      </c>
      <c r="C29" s="2" t="s">
        <v>11</v>
      </c>
      <c r="D29" s="19">
        <v>365</v>
      </c>
      <c r="E29" s="1">
        <v>1600000</v>
      </c>
      <c r="F29" s="1">
        <v>1600000</v>
      </c>
      <c r="G29" s="9">
        <v>65790</v>
      </c>
      <c r="H29" s="29">
        <v>107500</v>
      </c>
      <c r="I29" s="29"/>
      <c r="J29" s="28">
        <f t="shared" ref="J29:J33" si="2">F29-G29-H29</f>
        <v>1426710</v>
      </c>
      <c r="K29" s="44">
        <v>45627</v>
      </c>
      <c r="L29" s="44">
        <v>46386</v>
      </c>
      <c r="M29" s="45" t="s">
        <v>64</v>
      </c>
    </row>
    <row r="30" spans="1:13" x14ac:dyDescent="0.25">
      <c r="A30" s="7">
        <v>44900</v>
      </c>
      <c r="B30" s="2">
        <v>10122</v>
      </c>
      <c r="C30" s="2" t="s">
        <v>12</v>
      </c>
      <c r="D30" s="19">
        <v>365</v>
      </c>
      <c r="E30" s="1">
        <v>1600000</v>
      </c>
      <c r="F30" s="1">
        <v>1600000</v>
      </c>
      <c r="G30" s="9">
        <v>74860</v>
      </c>
      <c r="H30" s="29">
        <v>107500</v>
      </c>
      <c r="I30" s="29"/>
      <c r="J30" s="28">
        <f t="shared" si="2"/>
        <v>1417640</v>
      </c>
      <c r="K30" s="44">
        <v>45627</v>
      </c>
      <c r="L30" s="44">
        <v>46021</v>
      </c>
      <c r="M30" s="45" t="s">
        <v>64</v>
      </c>
    </row>
    <row r="31" spans="1:13" x14ac:dyDescent="0.25">
      <c r="A31" s="7">
        <v>44900</v>
      </c>
      <c r="B31" s="2">
        <v>10123</v>
      </c>
      <c r="C31" s="2" t="s">
        <v>13</v>
      </c>
      <c r="D31" s="19">
        <v>365</v>
      </c>
      <c r="E31" s="1">
        <v>1600000</v>
      </c>
      <c r="F31" s="1">
        <v>1600000</v>
      </c>
      <c r="G31" s="9">
        <v>89260</v>
      </c>
      <c r="H31" s="29">
        <v>100000</v>
      </c>
      <c r="I31" s="29"/>
      <c r="J31" s="28">
        <f t="shared" si="2"/>
        <v>1410740</v>
      </c>
      <c r="K31" s="44">
        <v>45627</v>
      </c>
      <c r="L31" s="44">
        <v>45868</v>
      </c>
      <c r="M31" s="45" t="s">
        <v>64</v>
      </c>
    </row>
    <row r="32" spans="1:13" x14ac:dyDescent="0.25">
      <c r="A32" s="7">
        <v>44788</v>
      </c>
      <c r="B32" s="2">
        <v>10064</v>
      </c>
      <c r="C32" s="2" t="s">
        <v>33</v>
      </c>
      <c r="D32" s="42">
        <v>365</v>
      </c>
      <c r="E32" s="1">
        <v>5080000</v>
      </c>
      <c r="F32" s="1">
        <v>6168000</v>
      </c>
      <c r="G32" s="9">
        <v>458650</v>
      </c>
      <c r="H32" s="41">
        <v>683000</v>
      </c>
      <c r="I32" s="41"/>
      <c r="J32" s="28">
        <f t="shared" si="2"/>
        <v>5026350</v>
      </c>
      <c r="K32" s="44">
        <v>45536</v>
      </c>
      <c r="L32" s="44">
        <v>46021</v>
      </c>
      <c r="M32" s="45" t="s">
        <v>66</v>
      </c>
    </row>
    <row r="33" spans="1:13" x14ac:dyDescent="0.25">
      <c r="A33" s="7"/>
      <c r="B33" s="2">
        <v>10133</v>
      </c>
      <c r="C33" s="2" t="s">
        <v>47</v>
      </c>
      <c r="D33" s="42">
        <v>365</v>
      </c>
      <c r="E33" s="1">
        <v>3500000</v>
      </c>
      <c r="F33" s="1">
        <v>3500000</v>
      </c>
      <c r="G33" s="9">
        <v>245000</v>
      </c>
      <c r="H33" s="41">
        <v>175000</v>
      </c>
      <c r="I33" s="41"/>
      <c r="J33" s="28">
        <f t="shared" si="2"/>
        <v>3080000</v>
      </c>
      <c r="K33" s="44">
        <v>45566</v>
      </c>
      <c r="L33" s="44">
        <v>46054</v>
      </c>
      <c r="M33" s="45" t="s">
        <v>54</v>
      </c>
    </row>
    <row r="34" spans="1:13" x14ac:dyDescent="0.25">
      <c r="A34" s="2"/>
      <c r="B34" s="2"/>
      <c r="C34" s="2"/>
      <c r="D34" s="19"/>
      <c r="E34" s="1"/>
      <c r="F34" s="1"/>
      <c r="G34" s="9"/>
      <c r="H34" s="29"/>
      <c r="I34" s="29"/>
      <c r="J34" s="2"/>
    </row>
    <row r="35" spans="1:13" x14ac:dyDescent="0.25">
      <c r="A35" s="2"/>
      <c r="B35" s="2"/>
      <c r="C35" s="5" t="s">
        <v>6</v>
      </c>
      <c r="D35" s="18"/>
      <c r="E35" s="15">
        <f t="shared" ref="E35:J35" si="3">SUM(E28:E34)</f>
        <v>13872258.01</v>
      </c>
      <c r="F35" s="13">
        <f t="shared" si="3"/>
        <v>14968678.01</v>
      </c>
      <c r="G35" s="24">
        <f t="shared" si="3"/>
        <v>941980</v>
      </c>
      <c r="H35" s="30">
        <f t="shared" si="3"/>
        <v>1173000</v>
      </c>
      <c r="I35" s="30">
        <f t="shared" si="3"/>
        <v>492258.01</v>
      </c>
      <c r="J35" s="34">
        <f t="shared" si="3"/>
        <v>12361440</v>
      </c>
    </row>
    <row r="36" spans="1:13" x14ac:dyDescent="0.25">
      <c r="A36" s="2"/>
      <c r="B36" s="2"/>
      <c r="C36" s="2"/>
      <c r="D36" s="19"/>
      <c r="E36" s="1"/>
      <c r="F36" s="1"/>
      <c r="G36" s="4"/>
      <c r="H36" s="29"/>
      <c r="I36" s="29"/>
      <c r="J36" s="2"/>
    </row>
    <row r="37" spans="1:13" x14ac:dyDescent="0.25">
      <c r="J37" s="2"/>
    </row>
    <row r="38" spans="1:13" ht="45" x14ac:dyDescent="0.25">
      <c r="F38" s="36" t="s">
        <v>35</v>
      </c>
      <c r="G38" s="12" t="s">
        <v>23</v>
      </c>
      <c r="H38" s="31" t="s">
        <v>24</v>
      </c>
      <c r="I38" s="31"/>
      <c r="J38" s="2" t="s">
        <v>34</v>
      </c>
    </row>
    <row r="39" spans="1:13" x14ac:dyDescent="0.25">
      <c r="F39" s="22">
        <f>SUM(F23+F35)</f>
        <v>79285851.850000009</v>
      </c>
      <c r="G39" s="23">
        <f>SUM(G23+G35)</f>
        <v>3102810</v>
      </c>
      <c r="H39" s="32">
        <f>SUM(H23+H35)</f>
        <v>2023000</v>
      </c>
      <c r="I39" s="32">
        <f>SUM(I23+I35)</f>
        <v>5960918.1699999999</v>
      </c>
      <c r="J39" s="35">
        <f>SUM(J23+J35)</f>
        <v>73699123.679999992</v>
      </c>
    </row>
  </sheetData>
  <sortState xmlns:xlrd2="http://schemas.microsoft.com/office/spreadsheetml/2017/richdata2" ref="A4:H17">
    <sortCondition ref="B4:B17"/>
  </sortState>
  <printOptions horizontalCentered="1" verticalCentered="1"/>
  <pageMargins left="0.1" right="0" top="0.25" bottom="0" header="0.3" footer="0"/>
  <pageSetup paperSize="17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Oklahoma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Trumbo, Stacey</dc:creator>
  <cp:lastModifiedBy>Trumbo, Stacey</cp:lastModifiedBy>
  <cp:lastPrinted>2024-03-21T14:12:49Z</cp:lastPrinted>
  <dcterms:created xsi:type="dcterms:W3CDTF">2022-10-31T13:45:30Z</dcterms:created>
  <dcterms:modified xsi:type="dcterms:W3CDTF">2024-11-22T14:45:19Z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14.7</vt:lpwstr>
  </property>
</Properties>
</file>